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585" yWindow="30" windowWidth="13800" windowHeight="12210" tabRatio="853"/>
  </bookViews>
  <sheets>
    <sheet name="STA" sheetId="27" r:id="rId1"/>
  </sheets>
  <calcPr calcId="125725" concurrentCalc="0"/>
</workbook>
</file>

<file path=xl/calcChain.xml><?xml version="1.0" encoding="utf-8"?>
<calcChain xmlns="http://schemas.openxmlformats.org/spreadsheetml/2006/main">
  <c r="A19" i="27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D54"/>
  <c r="E54"/>
  <c r="F54"/>
  <c r="D19"/>
  <c r="E19"/>
  <c r="D20"/>
  <c r="E20"/>
  <c r="D21"/>
  <c r="E21"/>
  <c r="D18"/>
  <c r="E18"/>
  <c r="F18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D73"/>
  <c r="E73"/>
  <c r="F73"/>
  <c r="D72"/>
  <c r="E72"/>
  <c r="F72"/>
  <c r="D71"/>
  <c r="E71"/>
  <c r="F71"/>
  <c r="D70"/>
  <c r="E70"/>
  <c r="F70"/>
  <c r="D69"/>
  <c r="E69"/>
  <c r="F69"/>
  <c r="D68"/>
  <c r="E68"/>
  <c r="F68"/>
  <c r="D9"/>
  <c r="D10"/>
  <c r="D11"/>
  <c r="D12"/>
  <c r="D13"/>
  <c r="D14"/>
  <c r="D15"/>
  <c r="D16"/>
  <c r="D17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D119"/>
  <c r="D49"/>
  <c r="E49"/>
  <c r="F49"/>
  <c r="D50"/>
  <c r="E50"/>
  <c r="F50"/>
  <c r="D52"/>
  <c r="E52"/>
  <c r="F52"/>
  <c r="D53"/>
  <c r="E53"/>
  <c r="F53"/>
  <c r="D55"/>
  <c r="E55"/>
  <c r="F55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48"/>
  <c r="E48"/>
  <c r="F48"/>
  <c r="D44"/>
  <c r="E44"/>
  <c r="F44"/>
  <c r="D39"/>
  <c r="E39"/>
  <c r="F39"/>
  <c r="D38"/>
  <c r="E38"/>
  <c r="F38"/>
  <c r="D37"/>
  <c r="E37"/>
  <c r="F37"/>
  <c r="D36"/>
  <c r="E36"/>
  <c r="F36"/>
  <c r="D35"/>
  <c r="E35"/>
  <c r="F35"/>
  <c r="D34"/>
  <c r="E34"/>
  <c r="F34"/>
  <c r="D33"/>
  <c r="E33"/>
  <c r="F33"/>
  <c r="D31"/>
  <c r="E31"/>
  <c r="F31"/>
  <c r="D30"/>
  <c r="E30"/>
  <c r="F30"/>
  <c r="D29"/>
  <c r="E29"/>
  <c r="F29"/>
  <c r="D28"/>
  <c r="E28"/>
  <c r="F28"/>
  <c r="D8"/>
  <c r="D22"/>
  <c r="D23"/>
  <c r="D32"/>
  <c r="D41"/>
  <c r="D42"/>
  <c r="D43"/>
  <c r="D45"/>
  <c r="D46"/>
  <c r="D118"/>
  <c r="E22"/>
  <c r="F22"/>
  <c r="E23"/>
  <c r="F23"/>
  <c r="E32"/>
  <c r="F32"/>
  <c r="E41"/>
  <c r="F41"/>
  <c r="E42"/>
  <c r="F42"/>
  <c r="E43"/>
  <c r="F43"/>
  <c r="E45"/>
  <c r="F45"/>
  <c r="E46"/>
  <c r="F46"/>
  <c r="E118"/>
  <c r="F118"/>
  <c r="E119"/>
  <c r="F119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</calcChain>
</file>

<file path=xl/sharedStrings.xml><?xml version="1.0" encoding="utf-8"?>
<sst xmlns="http://schemas.openxmlformats.org/spreadsheetml/2006/main" count="259" uniqueCount="132">
  <si>
    <t>No.</t>
    <phoneticPr fontId="1"/>
  </si>
  <si>
    <t>ID</t>
    <phoneticPr fontId="1"/>
  </si>
  <si>
    <t>obctime[0]</t>
    <phoneticPr fontId="1"/>
  </si>
  <si>
    <t>obctime[1]</t>
    <phoneticPr fontId="1"/>
  </si>
  <si>
    <t>obctime[2]</t>
    <phoneticPr fontId="1"/>
  </si>
  <si>
    <t>obctime[3]</t>
    <phoneticPr fontId="1"/>
  </si>
  <si>
    <t>voltage[0]</t>
    <phoneticPr fontId="1"/>
  </si>
  <si>
    <t>voltage[1]</t>
  </si>
  <si>
    <t>reserved</t>
    <phoneticPr fontId="1"/>
  </si>
  <si>
    <t>ampare[0]</t>
    <phoneticPr fontId="1"/>
  </si>
  <si>
    <t>ampare[1]</t>
  </si>
  <si>
    <t>ampare[2]</t>
  </si>
  <si>
    <t>ampare[3]</t>
  </si>
  <si>
    <t>ampare[4]</t>
  </si>
  <si>
    <t>ampare[5]</t>
  </si>
  <si>
    <t>ampare[6]</t>
  </si>
  <si>
    <t>ampare[7]</t>
  </si>
  <si>
    <t>ampare[8]</t>
  </si>
  <si>
    <t>ampare[9]</t>
  </si>
  <si>
    <t>ampare[10]</t>
  </si>
  <si>
    <t>ampare[11]</t>
  </si>
  <si>
    <t>ampare[13]</t>
  </si>
  <si>
    <t>ampare[14]</t>
  </si>
  <si>
    <t>ampare[15]</t>
  </si>
  <si>
    <t>ampare[16]</t>
  </si>
  <si>
    <t>ampare[17]</t>
  </si>
  <si>
    <t>ampare[18]</t>
  </si>
  <si>
    <t>temperature[0]</t>
    <phoneticPr fontId="1"/>
  </si>
  <si>
    <t>temperature[1]</t>
  </si>
  <si>
    <t>temperature[2]</t>
  </si>
  <si>
    <t>temperature[3]</t>
  </si>
  <si>
    <t>temperature[4]</t>
  </si>
  <si>
    <t>temperature[5]</t>
  </si>
  <si>
    <t>temperature[6]</t>
  </si>
  <si>
    <t>temperature[7]</t>
  </si>
  <si>
    <t>temperature[8]</t>
  </si>
  <si>
    <t>temperature[9]</t>
  </si>
  <si>
    <t>temperature[10]</t>
  </si>
  <si>
    <t>temperature[11]</t>
  </si>
  <si>
    <t>temperature[12]</t>
  </si>
  <si>
    <t>temperature[13]</t>
  </si>
  <si>
    <t>temperature[14]</t>
  </si>
  <si>
    <t>temperature[15]</t>
  </si>
  <si>
    <t>temperature[16]</t>
  </si>
  <si>
    <t>temperature[17]</t>
  </si>
  <si>
    <t>gyro[0]</t>
    <phoneticPr fontId="1"/>
  </si>
  <si>
    <t>gyro[1]</t>
    <phoneticPr fontId="1"/>
  </si>
  <si>
    <t>gyro[2]</t>
    <phoneticPr fontId="1"/>
  </si>
  <si>
    <t>magnet[0]</t>
    <phoneticPr fontId="1"/>
  </si>
  <si>
    <t>magnet[1]</t>
  </si>
  <si>
    <t>magnet[2]</t>
  </si>
  <si>
    <t>chargeflag[1]</t>
    <phoneticPr fontId="1"/>
  </si>
  <si>
    <t>Main OBC Time</t>
    <phoneticPr fontId="1"/>
  </si>
  <si>
    <t>Content</t>
    <phoneticPr fontId="1"/>
  </si>
  <si>
    <t>Battery Voltage</t>
    <phoneticPr fontId="1"/>
  </si>
  <si>
    <t>Bus Voltage</t>
    <phoneticPr fontId="1"/>
  </si>
  <si>
    <t>MainOBC Current</t>
    <phoneticPr fontId="1"/>
  </si>
  <si>
    <t>MissionOBC Current</t>
    <phoneticPr fontId="1"/>
  </si>
  <si>
    <t>RX Current</t>
    <phoneticPr fontId="1"/>
  </si>
  <si>
    <t>CW Current</t>
    <phoneticPr fontId="1"/>
  </si>
  <si>
    <t>TX Current</t>
    <phoneticPr fontId="1"/>
  </si>
  <si>
    <t>Battery Heater Current</t>
    <phoneticPr fontId="1"/>
  </si>
  <si>
    <t>Bus Current</t>
    <phoneticPr fontId="1"/>
  </si>
  <si>
    <t>Solar Cells Current (-Y2)</t>
    <phoneticPr fontId="1"/>
  </si>
  <si>
    <t>Solar Cells Current (ALL)</t>
    <phoneticPr fontId="1"/>
  </si>
  <si>
    <t>Solar Cells Current (+Y2)</t>
    <phoneticPr fontId="1"/>
  </si>
  <si>
    <t>Solar Cells Current (-Z)</t>
    <phoneticPr fontId="1"/>
  </si>
  <si>
    <t>Solar Cells Current (+Z)</t>
    <phoneticPr fontId="1"/>
  </si>
  <si>
    <t>Solar Cells Current (-Y1)</t>
    <phoneticPr fontId="1"/>
  </si>
  <si>
    <t>Solar Cells Current (+Y1)</t>
    <phoneticPr fontId="1"/>
  </si>
  <si>
    <t>Solar Cells Current (-X)</t>
    <phoneticPr fontId="1"/>
  </si>
  <si>
    <t>Solar Cells Current (+X)</t>
    <phoneticPr fontId="1"/>
  </si>
  <si>
    <t>Header "r"</t>
    <phoneticPr fontId="1"/>
  </si>
  <si>
    <t>Header "-"</t>
    <phoneticPr fontId="1"/>
  </si>
  <si>
    <t>Header "g"</t>
    <phoneticPr fontId="1"/>
  </si>
  <si>
    <t>Header "c"</t>
    <phoneticPr fontId="1"/>
  </si>
  <si>
    <t>Header[0]</t>
    <phoneticPr fontId="1"/>
  </si>
  <si>
    <t>Header[1]</t>
  </si>
  <si>
    <t>Header[2]</t>
  </si>
  <si>
    <t>Header[3]</t>
  </si>
  <si>
    <t>Header[4]</t>
  </si>
  <si>
    <t>Header[5]</t>
  </si>
  <si>
    <t>Header[6]</t>
  </si>
  <si>
    <t>Header[7]</t>
  </si>
  <si>
    <t>Header[8]</t>
  </si>
  <si>
    <t>-</t>
    <phoneticPr fontId="1"/>
  </si>
  <si>
    <t>Header[9]</t>
  </si>
  <si>
    <t>PowerOBC Current</t>
    <phoneticPr fontId="1"/>
  </si>
  <si>
    <t>Battery Temperature1</t>
    <phoneticPr fontId="1"/>
  </si>
  <si>
    <t>Battery Temperature2</t>
  </si>
  <si>
    <t>Battery Temperature3</t>
  </si>
  <si>
    <t>Solar Cells Temperature (+X)</t>
    <phoneticPr fontId="1"/>
  </si>
  <si>
    <t>Solar Cells Temperature (-X)</t>
    <phoneticPr fontId="1"/>
  </si>
  <si>
    <t>Solar Cells Temperature (+Y1)</t>
    <phoneticPr fontId="1"/>
  </si>
  <si>
    <t>Solar Cells Temperature (-Y1)</t>
    <phoneticPr fontId="1"/>
  </si>
  <si>
    <t>Solar Cells Temperature (+Y2)</t>
    <phoneticPr fontId="1"/>
  </si>
  <si>
    <t>Solar Cells Temperature (-Y2)</t>
    <phoneticPr fontId="1"/>
  </si>
  <si>
    <t>HEX</t>
    <phoneticPr fontId="1"/>
  </si>
  <si>
    <t>Battery Current</t>
    <phoneticPr fontId="1"/>
  </si>
  <si>
    <t>chargeflag[0]</t>
    <phoneticPr fontId="1"/>
  </si>
  <si>
    <t>Solar Cells Temperature (+Z1)</t>
    <phoneticPr fontId="1"/>
  </si>
  <si>
    <t>Solar Cells Temperature (+Z2)</t>
    <phoneticPr fontId="1"/>
  </si>
  <si>
    <t>Solar Cells Temperature (-Z1)</t>
    <phoneticPr fontId="1"/>
  </si>
  <si>
    <t>Solar Cells Temperature (-Z2)</t>
    <phoneticPr fontId="1"/>
  </si>
  <si>
    <t>PowerOBC Temperature</t>
    <phoneticPr fontId="1"/>
  </si>
  <si>
    <t>MissionOBC Temperature</t>
    <phoneticPr fontId="1"/>
  </si>
  <si>
    <t>CW/TX Temperature</t>
    <phoneticPr fontId="1"/>
  </si>
  <si>
    <t>RX Temperature</t>
    <phoneticPr fontId="1"/>
  </si>
  <si>
    <t>MainOBC Temperature</t>
    <phoneticPr fontId="1"/>
  </si>
  <si>
    <t>GyroX</t>
    <phoneticPr fontId="1"/>
  </si>
  <si>
    <t>GyroY</t>
    <phoneticPr fontId="1"/>
  </si>
  <si>
    <t>GyroZ</t>
    <phoneticPr fontId="1"/>
  </si>
  <si>
    <t>MagnetometerX</t>
    <phoneticPr fontId="1"/>
  </si>
  <si>
    <t>MagnetometerY</t>
    <phoneticPr fontId="1"/>
  </si>
  <si>
    <t>MagnetometerZ</t>
    <phoneticPr fontId="1"/>
  </si>
  <si>
    <t>Charge IC R Status</t>
    <phoneticPr fontId="1"/>
  </si>
  <si>
    <t>Charge IC G Status</t>
    <phoneticPr fontId="1"/>
  </si>
  <si>
    <t>Out of order</t>
    <phoneticPr fontId="1"/>
  </si>
  <si>
    <t>DEC</t>
    <phoneticPr fontId="1"/>
  </si>
  <si>
    <t>Value</t>
    <phoneticPr fontId="1"/>
  </si>
  <si>
    <t>[V]</t>
    <phoneticPr fontId="1"/>
  </si>
  <si>
    <t>[A]</t>
    <phoneticPr fontId="1"/>
  </si>
  <si>
    <t>[degC]</t>
    <phoneticPr fontId="1"/>
  </si>
  <si>
    <t>deg/s</t>
    <phoneticPr fontId="1"/>
  </si>
  <si>
    <t>[nT]</t>
    <phoneticPr fontId="1"/>
  </si>
  <si>
    <t>72 2D 67 2D 63 2D 70 74 72 2D 00 76 A7 11 7C 71
FF 00 00 00 5D 47 00 00 00 00 08 00 00 00 00 00
FE 00 FF 0B 15 10 00 00 90 8B 91 FC 91 A0 85 9B
01 9C 7C 9B 9D 81 88 93 88 89 00 00 FD 01 FD CB
B1 8F 00 00 00 00 00 00 00 00 00 00 00 00 00 00
00 00 00 00 00 00 00 00 00 00 00 00 00 00 00 00
00 00 00 00 00 0E 01 03 00 00 00 00 00 00 FE FF
00 00 00 FF FF FF FF FF FF FF FF FF 00 00 00 00
00 00 00 00 00 00 00 00 00</t>
    <phoneticPr fontId="1"/>
  </si>
  <si>
    <t>Input HEX Data Below Column</t>
    <phoneticPr fontId="1"/>
  </si>
  <si>
    <t>Header "s" or "p"</t>
    <phoneticPr fontId="1"/>
  </si>
  <si>
    <t>Header "t" or "t"</t>
    <phoneticPr fontId="1"/>
  </si>
  <si>
    <t>Header "a" or "r"</t>
    <phoneticPr fontId="1"/>
  </si>
  <si>
    <t>STAコマンドの応答、およびPTRコマンドの応答はこのエクセルで解析が可能です。
以下の太線枠内にデコードしたバイナリーデータを入力してください。
STAコマンドとPTRコマンドの詳細は、以下のURLにあるINVADER_COMMUNICATION_SPECIFICATIONをご確認下さい。
http://artsat.jp/?attachment_id=2197</t>
    <rPh sb="8" eb="10">
      <t>オウトウ</t>
    </rPh>
    <rPh sb="22" eb="24">
      <t>オウトウ</t>
    </rPh>
    <rPh sb="32" eb="34">
      <t>カイセキ</t>
    </rPh>
    <rPh sb="35" eb="37">
      <t>カノウ</t>
    </rPh>
    <rPh sb="41" eb="43">
      <t>イカ</t>
    </rPh>
    <rPh sb="44" eb="46">
      <t>フトセン</t>
    </rPh>
    <rPh sb="46" eb="48">
      <t>ワクナイ</t>
    </rPh>
    <rPh sb="64" eb="66">
      <t>ニュウリョク</t>
    </rPh>
    <rPh sb="90" eb="92">
      <t>ショウサイ</t>
    </rPh>
    <rPh sb="94" eb="96">
      <t>イカ</t>
    </rPh>
    <rPh sb="140" eb="142">
      <t>カクニン</t>
    </rPh>
    <rPh sb="142" eb="143">
      <t>クダ</t>
    </rPh>
    <phoneticPr fontId="1"/>
  </si>
  <si>
    <t>【解析結果】</t>
    <rPh sb="1" eb="3">
      <t>カイセキ</t>
    </rPh>
    <rPh sb="3" eb="5">
      <t>ケッカ</t>
    </rPh>
    <phoneticPr fontId="1"/>
  </si>
</sst>
</file>

<file path=xl/styles.xml><?xml version="1.0" encoding="utf-8"?>
<styleSheet xmlns="http://schemas.openxmlformats.org/spreadsheetml/2006/main">
  <fonts count="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6" fillId="0" borderId="0" xfId="0" applyNumberFormat="1" applyFont="1" applyFill="1"/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Fill="1" applyAlignment="1"/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top" wrapText="1"/>
    </xf>
  </cellXfs>
  <cellStyles count="2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>
      <selection activeCell="A7" sqref="A7"/>
    </sheetView>
  </sheetViews>
  <sheetFormatPr defaultColWidth="13" defaultRowHeight="14.25"/>
  <cols>
    <col min="1" max="1" width="6" style="2" customWidth="1"/>
    <col min="2" max="2" width="19.125" style="2" customWidth="1"/>
    <col min="3" max="3" width="36.25" style="2" customWidth="1"/>
    <col min="4" max="4" width="8.75" style="2" customWidth="1"/>
    <col min="5" max="5" width="9.375" style="2" customWidth="1"/>
    <col min="6" max="6" width="21.25" style="2" customWidth="1"/>
    <col min="7" max="7" width="7.75" style="2" customWidth="1"/>
    <col min="8" max="8" width="15.125" style="2" customWidth="1"/>
    <col min="9" max="9" width="8.25" style="2" customWidth="1"/>
    <col min="10" max="10" width="13" style="2"/>
    <col min="11" max="16384" width="13" style="1"/>
  </cols>
  <sheetData>
    <row r="1" spans="1:10" s="39" customFormat="1" ht="74.25" customHeight="1">
      <c r="A1" s="47" t="s">
        <v>130</v>
      </c>
      <c r="B1" s="48"/>
      <c r="C1" s="48"/>
      <c r="D1" s="48"/>
      <c r="E1" s="48"/>
      <c r="F1" s="48"/>
      <c r="G1" s="38"/>
      <c r="H1" s="38"/>
      <c r="I1" s="38"/>
      <c r="J1" s="38"/>
    </row>
    <row r="2" spans="1:10" s="39" customFormat="1" ht="14.25" customHeight="1">
      <c r="A2" s="45"/>
      <c r="B2" s="46"/>
      <c r="C2" s="46"/>
      <c r="D2" s="46"/>
      <c r="E2" s="46"/>
      <c r="F2" s="46"/>
      <c r="G2" s="38"/>
      <c r="H2" s="38"/>
      <c r="I2" s="38"/>
      <c r="J2" s="38"/>
    </row>
    <row r="3" spans="1:10" ht="15" thickBot="1">
      <c r="A3" s="2" t="s">
        <v>126</v>
      </c>
    </row>
    <row r="4" spans="1:10" s="44" customFormat="1" ht="135.75" customHeight="1" thickBot="1">
      <c r="A4" s="40" t="s">
        <v>125</v>
      </c>
      <c r="B4" s="41"/>
      <c r="C4" s="41"/>
      <c r="D4" s="41"/>
      <c r="E4" s="41"/>
      <c r="F4" s="42"/>
      <c r="G4" s="43"/>
      <c r="H4" s="43"/>
      <c r="I4" s="43"/>
      <c r="J4" s="43"/>
    </row>
    <row r="5" spans="1:10" s="44" customFormat="1" ht="15.75" customHeight="1">
      <c r="A5" s="49"/>
      <c r="B5" s="49"/>
      <c r="C5" s="49"/>
      <c r="D5" s="49"/>
      <c r="E5" s="49"/>
      <c r="F5" s="49"/>
      <c r="G5" s="43"/>
      <c r="H5" s="43"/>
      <c r="I5" s="43"/>
      <c r="J5" s="43"/>
    </row>
    <row r="6" spans="1:10">
      <c r="A6" s="2" t="s">
        <v>131</v>
      </c>
    </row>
    <row r="7" spans="1:10">
      <c r="A7" s="30" t="s">
        <v>0</v>
      </c>
      <c r="B7" s="30" t="s">
        <v>1</v>
      </c>
      <c r="C7" s="30" t="s">
        <v>53</v>
      </c>
      <c r="D7" s="30" t="s">
        <v>97</v>
      </c>
      <c r="E7" s="30" t="s">
        <v>118</v>
      </c>
      <c r="F7" s="30" t="s">
        <v>119</v>
      </c>
      <c r="G7" s="6"/>
    </row>
    <row r="8" spans="1:10" s="2" customFormat="1">
      <c r="A8" s="7" t="s">
        <v>85</v>
      </c>
      <c r="B8" s="5" t="s">
        <v>76</v>
      </c>
      <c r="C8" s="8" t="s">
        <v>72</v>
      </c>
      <c r="D8" s="9" t="str">
        <f>MIDB($A$4, A18*3-2, 2)</f>
        <v>72</v>
      </c>
      <c r="E8" s="9"/>
      <c r="F8" s="5"/>
      <c r="G8" s="6"/>
      <c r="H8" s="10"/>
      <c r="I8" s="10"/>
      <c r="J8" s="10"/>
    </row>
    <row r="9" spans="1:10" s="2" customFormat="1">
      <c r="A9" s="7" t="s">
        <v>85</v>
      </c>
      <c r="B9" s="5" t="s">
        <v>77</v>
      </c>
      <c r="C9" s="8" t="s">
        <v>73</v>
      </c>
      <c r="D9" s="9" t="str">
        <f t="shared" ref="D9:D21" si="0">MIDB($A$4, A19*3-2, 2)</f>
        <v>2D</v>
      </c>
      <c r="E9" s="9"/>
      <c r="F9" s="5"/>
      <c r="G9" s="6"/>
      <c r="H9" s="10"/>
      <c r="I9" s="10"/>
      <c r="J9" s="10"/>
    </row>
    <row r="10" spans="1:10" s="2" customFormat="1">
      <c r="A10" s="7" t="s">
        <v>85</v>
      </c>
      <c r="B10" s="5" t="s">
        <v>78</v>
      </c>
      <c r="C10" s="8" t="s">
        <v>74</v>
      </c>
      <c r="D10" s="9" t="str">
        <f t="shared" si="0"/>
        <v>67</v>
      </c>
      <c r="E10" s="9"/>
      <c r="F10" s="5"/>
      <c r="G10" s="6"/>
      <c r="H10" s="10"/>
      <c r="I10" s="10"/>
      <c r="J10" s="10"/>
    </row>
    <row r="11" spans="1:10" s="2" customFormat="1">
      <c r="A11" s="7" t="s">
        <v>85</v>
      </c>
      <c r="B11" s="5" t="s">
        <v>79</v>
      </c>
      <c r="C11" s="8" t="s">
        <v>73</v>
      </c>
      <c r="D11" s="9" t="str">
        <f t="shared" si="0"/>
        <v>2D</v>
      </c>
      <c r="E11" s="9"/>
      <c r="F11" s="5"/>
      <c r="G11" s="6"/>
      <c r="H11" s="10"/>
      <c r="I11" s="10"/>
      <c r="J11" s="10"/>
    </row>
    <row r="12" spans="1:10" s="2" customFormat="1">
      <c r="A12" s="7" t="s">
        <v>85</v>
      </c>
      <c r="B12" s="5" t="s">
        <v>80</v>
      </c>
      <c r="C12" s="8" t="s">
        <v>75</v>
      </c>
      <c r="D12" s="9" t="str">
        <f t="shared" si="0"/>
        <v>63</v>
      </c>
      <c r="E12" s="9"/>
      <c r="F12" s="5"/>
      <c r="G12" s="6"/>
      <c r="H12" s="10"/>
      <c r="I12" s="10"/>
      <c r="J12" s="10"/>
    </row>
    <row r="13" spans="1:10" s="2" customFormat="1">
      <c r="A13" s="7" t="s">
        <v>85</v>
      </c>
      <c r="B13" s="5" t="s">
        <v>81</v>
      </c>
      <c r="C13" s="8" t="s">
        <v>73</v>
      </c>
      <c r="D13" s="9" t="str">
        <f t="shared" si="0"/>
        <v>2D</v>
      </c>
      <c r="E13" s="9"/>
      <c r="F13" s="5"/>
      <c r="G13" s="6"/>
      <c r="H13" s="10"/>
      <c r="I13" s="10"/>
      <c r="J13" s="10"/>
    </row>
    <row r="14" spans="1:10" s="2" customFormat="1">
      <c r="A14" s="7" t="s">
        <v>85</v>
      </c>
      <c r="B14" s="5" t="s">
        <v>82</v>
      </c>
      <c r="C14" s="8" t="s">
        <v>127</v>
      </c>
      <c r="D14" s="9" t="str">
        <f t="shared" si="0"/>
        <v>70</v>
      </c>
      <c r="E14" s="9"/>
      <c r="F14" s="5"/>
      <c r="G14" s="6"/>
      <c r="H14" s="10"/>
      <c r="I14" s="10"/>
      <c r="J14" s="10"/>
    </row>
    <row r="15" spans="1:10" s="2" customFormat="1">
      <c r="A15" s="7" t="s">
        <v>85</v>
      </c>
      <c r="B15" s="5" t="s">
        <v>83</v>
      </c>
      <c r="C15" s="8" t="s">
        <v>128</v>
      </c>
      <c r="D15" s="9" t="str">
        <f t="shared" si="0"/>
        <v>74</v>
      </c>
      <c r="E15" s="9"/>
      <c r="F15" s="5"/>
      <c r="G15" s="6"/>
      <c r="H15" s="10"/>
      <c r="I15" s="10"/>
      <c r="J15" s="10"/>
    </row>
    <row r="16" spans="1:10" s="2" customFormat="1">
      <c r="A16" s="7" t="s">
        <v>85</v>
      </c>
      <c r="B16" s="5" t="s">
        <v>84</v>
      </c>
      <c r="C16" s="8" t="s">
        <v>129</v>
      </c>
      <c r="D16" s="9" t="str">
        <f t="shared" si="0"/>
        <v>72</v>
      </c>
      <c r="E16" s="9"/>
      <c r="F16" s="5"/>
      <c r="G16" s="6"/>
      <c r="H16" s="10"/>
      <c r="I16" s="10"/>
      <c r="J16" s="10"/>
    </row>
    <row r="17" spans="1:10" s="2" customFormat="1">
      <c r="A17" s="7" t="s">
        <v>85</v>
      </c>
      <c r="B17" s="5" t="s">
        <v>86</v>
      </c>
      <c r="C17" s="8" t="s">
        <v>73</v>
      </c>
      <c r="D17" s="9" t="str">
        <f t="shared" si="0"/>
        <v>2D</v>
      </c>
      <c r="E17" s="9"/>
      <c r="F17" s="5"/>
      <c r="G17" s="6"/>
      <c r="H17" s="10"/>
      <c r="I17" s="10"/>
      <c r="J17" s="10"/>
    </row>
    <row r="18" spans="1:10">
      <c r="A18" s="11">
        <v>1</v>
      </c>
      <c r="B18" s="11" t="s">
        <v>2</v>
      </c>
      <c r="C18" s="32" t="s">
        <v>52</v>
      </c>
      <c r="D18" s="9" t="str">
        <f t="shared" si="0"/>
        <v>00</v>
      </c>
      <c r="E18" s="9">
        <f t="shared" ref="E18" si="1">HEX2DEC(D18)</f>
        <v>0</v>
      </c>
      <c r="F18" s="35">
        <f>E18*256*256*256+E19*256*256+E20*256+E21</f>
        <v>7776017</v>
      </c>
      <c r="G18" s="12"/>
    </row>
    <row r="19" spans="1:10">
      <c r="A19" s="11">
        <f>A18+1</f>
        <v>2</v>
      </c>
      <c r="B19" s="11" t="s">
        <v>3</v>
      </c>
      <c r="C19" s="33"/>
      <c r="D19" s="9" t="str">
        <f t="shared" si="0"/>
        <v>76</v>
      </c>
      <c r="E19" s="9">
        <f t="shared" ref="E19:E73" si="2">HEX2DEC(D19)</f>
        <v>118</v>
      </c>
      <c r="F19" s="36"/>
      <c r="G19" s="12"/>
    </row>
    <row r="20" spans="1:10">
      <c r="A20" s="11">
        <f t="shared" ref="A20:A83" si="3">A19+1</f>
        <v>3</v>
      </c>
      <c r="B20" s="11" t="s">
        <v>4</v>
      </c>
      <c r="C20" s="33"/>
      <c r="D20" s="9" t="str">
        <f t="shared" si="0"/>
        <v>A7</v>
      </c>
      <c r="E20" s="9">
        <f t="shared" si="2"/>
        <v>167</v>
      </c>
      <c r="F20" s="36"/>
      <c r="G20" s="12"/>
    </row>
    <row r="21" spans="1:10">
      <c r="A21" s="11">
        <f t="shared" si="3"/>
        <v>4</v>
      </c>
      <c r="B21" s="11" t="s">
        <v>5</v>
      </c>
      <c r="C21" s="34"/>
      <c r="D21" s="9" t="str">
        <f t="shared" si="0"/>
        <v>11</v>
      </c>
      <c r="E21" s="9">
        <f t="shared" si="2"/>
        <v>17</v>
      </c>
      <c r="F21" s="37"/>
      <c r="G21" s="12"/>
    </row>
    <row r="22" spans="1:10" s="3" customFormat="1">
      <c r="A22" s="11">
        <f t="shared" si="3"/>
        <v>5</v>
      </c>
      <c r="B22" s="5" t="s">
        <v>6</v>
      </c>
      <c r="C22" s="13" t="s">
        <v>54</v>
      </c>
      <c r="D22" s="9" t="str">
        <f t="shared" ref="D22:D72" si="4">MIDB($A$4, A32*3-2, 2)</f>
        <v>7C</v>
      </c>
      <c r="E22" s="9">
        <f t="shared" si="2"/>
        <v>124</v>
      </c>
      <c r="F22" s="11">
        <f>3.7+(E22-113)/255*5/2.8</f>
        <v>3.7770308123249303</v>
      </c>
      <c r="G22" s="14" t="s">
        <v>120</v>
      </c>
      <c r="H22" s="15"/>
      <c r="I22" s="16"/>
      <c r="J22" s="16"/>
    </row>
    <row r="23" spans="1:10">
      <c r="A23" s="11">
        <f t="shared" si="3"/>
        <v>6</v>
      </c>
      <c r="B23" s="5" t="s">
        <v>7</v>
      </c>
      <c r="C23" s="13" t="s">
        <v>55</v>
      </c>
      <c r="D23" s="9" t="str">
        <f t="shared" si="4"/>
        <v>71</v>
      </c>
      <c r="E23" s="9">
        <f t="shared" si="2"/>
        <v>113</v>
      </c>
      <c r="F23" s="9">
        <f>E23/255*5*5/3</f>
        <v>3.6928104575163396</v>
      </c>
      <c r="G23" s="12" t="s">
        <v>120</v>
      </c>
    </row>
    <row r="24" spans="1:10">
      <c r="A24" s="11">
        <f t="shared" si="3"/>
        <v>7</v>
      </c>
      <c r="B24" s="22"/>
      <c r="C24" s="23" t="s">
        <v>8</v>
      </c>
      <c r="D24" s="24"/>
      <c r="E24" s="24"/>
      <c r="F24" s="24"/>
      <c r="G24" s="12"/>
    </row>
    <row r="25" spans="1:10">
      <c r="A25" s="11">
        <f t="shared" si="3"/>
        <v>8</v>
      </c>
      <c r="B25" s="22"/>
      <c r="C25" s="23" t="s">
        <v>8</v>
      </c>
      <c r="D25" s="24"/>
      <c r="E25" s="24"/>
      <c r="F25" s="24"/>
      <c r="G25" s="12"/>
    </row>
    <row r="26" spans="1:10">
      <c r="A26" s="11">
        <f t="shared" si="3"/>
        <v>9</v>
      </c>
      <c r="B26" s="22"/>
      <c r="C26" s="23" t="s">
        <v>8</v>
      </c>
      <c r="D26" s="24"/>
      <c r="E26" s="24"/>
      <c r="F26" s="24"/>
    </row>
    <row r="27" spans="1:10">
      <c r="A27" s="11">
        <f t="shared" si="3"/>
        <v>10</v>
      </c>
      <c r="B27" s="22"/>
      <c r="C27" s="23" t="s">
        <v>8</v>
      </c>
      <c r="D27" s="24"/>
      <c r="E27" s="24"/>
      <c r="F27" s="24"/>
      <c r="G27" s="12"/>
    </row>
    <row r="28" spans="1:10">
      <c r="A28" s="11">
        <f t="shared" si="3"/>
        <v>11</v>
      </c>
      <c r="B28" s="11" t="s">
        <v>9</v>
      </c>
      <c r="C28" s="13" t="s">
        <v>87</v>
      </c>
      <c r="D28" s="9" t="str">
        <f t="shared" si="4"/>
        <v>5D</v>
      </c>
      <c r="E28" s="9">
        <f t="shared" si="2"/>
        <v>93</v>
      </c>
      <c r="F28" s="9">
        <f>E28/255/3</f>
        <v>0.12156862745098039</v>
      </c>
      <c r="G28" s="12" t="s">
        <v>121</v>
      </c>
    </row>
    <row r="29" spans="1:10">
      <c r="A29" s="11">
        <f t="shared" si="3"/>
        <v>12</v>
      </c>
      <c r="B29" s="11" t="s">
        <v>10</v>
      </c>
      <c r="C29" s="13" t="s">
        <v>62</v>
      </c>
      <c r="D29" s="9" t="str">
        <f t="shared" si="4"/>
        <v>47</v>
      </c>
      <c r="E29" s="9">
        <f t="shared" si="2"/>
        <v>71</v>
      </c>
      <c r="F29" s="9">
        <f>(E29*2)/255/1.5</f>
        <v>0.37124183006535949</v>
      </c>
      <c r="G29" s="12" t="s">
        <v>121</v>
      </c>
    </row>
    <row r="30" spans="1:10">
      <c r="A30" s="11">
        <f t="shared" si="3"/>
        <v>13</v>
      </c>
      <c r="B30" s="11" t="s">
        <v>11</v>
      </c>
      <c r="C30" s="13" t="s">
        <v>98</v>
      </c>
      <c r="D30" s="9" t="str">
        <f t="shared" si="4"/>
        <v>00</v>
      </c>
      <c r="E30" s="9">
        <f t="shared" si="2"/>
        <v>0</v>
      </c>
      <c r="F30" s="9">
        <f>(E30*2)/255/1.3</f>
        <v>0</v>
      </c>
      <c r="G30" s="12" t="s">
        <v>121</v>
      </c>
    </row>
    <row r="31" spans="1:10">
      <c r="A31" s="11">
        <f t="shared" si="3"/>
        <v>14</v>
      </c>
      <c r="B31" s="11" t="s">
        <v>12</v>
      </c>
      <c r="C31" s="13" t="s">
        <v>64</v>
      </c>
      <c r="D31" s="9" t="str">
        <f t="shared" si="4"/>
        <v>00</v>
      </c>
      <c r="E31" s="9">
        <f>HEX2DEC(D31)</f>
        <v>0</v>
      </c>
      <c r="F31" s="9">
        <f>E31/255*2/1.6</f>
        <v>0</v>
      </c>
      <c r="G31" s="12" t="s">
        <v>121</v>
      </c>
    </row>
    <row r="32" spans="1:10">
      <c r="A32" s="11">
        <f t="shared" si="3"/>
        <v>15</v>
      </c>
      <c r="B32" s="11" t="s">
        <v>13</v>
      </c>
      <c r="C32" s="13" t="s">
        <v>63</v>
      </c>
      <c r="D32" s="9" t="str">
        <f t="shared" si="4"/>
        <v>00</v>
      </c>
      <c r="E32" s="9">
        <f t="shared" si="2"/>
        <v>0</v>
      </c>
      <c r="F32" s="9">
        <f t="shared" ref="F32" si="5">E32/255*2</f>
        <v>0</v>
      </c>
      <c r="G32" s="12" t="s">
        <v>121</v>
      </c>
    </row>
    <row r="33" spans="1:9">
      <c r="A33" s="11">
        <f t="shared" si="3"/>
        <v>16</v>
      </c>
      <c r="B33" s="11" t="s">
        <v>14</v>
      </c>
      <c r="C33" s="13" t="s">
        <v>65</v>
      </c>
      <c r="D33" s="9" t="str">
        <f t="shared" si="4"/>
        <v>00</v>
      </c>
      <c r="E33" s="9">
        <f t="shared" si="2"/>
        <v>0</v>
      </c>
      <c r="F33" s="9">
        <f>E33/255*2*1.2</f>
        <v>0</v>
      </c>
      <c r="G33" s="12" t="s">
        <v>121</v>
      </c>
    </row>
    <row r="34" spans="1:9">
      <c r="A34" s="11">
        <f t="shared" si="3"/>
        <v>17</v>
      </c>
      <c r="B34" s="11" t="s">
        <v>15</v>
      </c>
      <c r="C34" s="13" t="s">
        <v>66</v>
      </c>
      <c r="D34" s="9" t="str">
        <f t="shared" si="4"/>
        <v>08</v>
      </c>
      <c r="E34" s="9">
        <f t="shared" si="2"/>
        <v>8</v>
      </c>
      <c r="F34" s="9">
        <f>E34/255*2/1.8</f>
        <v>3.4858387799564267E-2</v>
      </c>
      <c r="G34" s="12" t="s">
        <v>121</v>
      </c>
    </row>
    <row r="35" spans="1:9">
      <c r="A35" s="11">
        <f t="shared" si="3"/>
        <v>18</v>
      </c>
      <c r="B35" s="11" t="s">
        <v>16</v>
      </c>
      <c r="C35" s="13" t="s">
        <v>67</v>
      </c>
      <c r="D35" s="9" t="str">
        <f t="shared" si="4"/>
        <v>00</v>
      </c>
      <c r="E35" s="9">
        <f t="shared" si="2"/>
        <v>0</v>
      </c>
      <c r="F35" s="9">
        <f>E35/255*2/2.5</f>
        <v>0</v>
      </c>
      <c r="G35" s="12" t="s">
        <v>121</v>
      </c>
    </row>
    <row r="36" spans="1:9">
      <c r="A36" s="11">
        <f t="shared" si="3"/>
        <v>19</v>
      </c>
      <c r="B36" s="11" t="s">
        <v>17</v>
      </c>
      <c r="C36" s="13" t="s">
        <v>68</v>
      </c>
      <c r="D36" s="9" t="str">
        <f t="shared" si="4"/>
        <v>00</v>
      </c>
      <c r="E36" s="9">
        <f t="shared" si="2"/>
        <v>0</v>
      </c>
      <c r="F36" s="9">
        <f>E36/255*2/1.3</f>
        <v>0</v>
      </c>
      <c r="G36" s="12" t="s">
        <v>121</v>
      </c>
    </row>
    <row r="37" spans="1:9">
      <c r="A37" s="11">
        <f t="shared" si="3"/>
        <v>20</v>
      </c>
      <c r="B37" s="11" t="s">
        <v>18</v>
      </c>
      <c r="C37" s="13" t="s">
        <v>69</v>
      </c>
      <c r="D37" s="9" t="str">
        <f t="shared" si="4"/>
        <v>00</v>
      </c>
      <c r="E37" s="9">
        <f t="shared" si="2"/>
        <v>0</v>
      </c>
      <c r="F37" s="9">
        <f>E37/255*2/1.5</f>
        <v>0</v>
      </c>
      <c r="G37" s="12" t="s">
        <v>121</v>
      </c>
    </row>
    <row r="38" spans="1:9">
      <c r="A38" s="11">
        <f t="shared" si="3"/>
        <v>21</v>
      </c>
      <c r="B38" s="11" t="s">
        <v>19</v>
      </c>
      <c r="C38" s="13" t="s">
        <v>70</v>
      </c>
      <c r="D38" s="9" t="str">
        <f t="shared" si="4"/>
        <v>00</v>
      </c>
      <c r="E38" s="9">
        <f t="shared" si="2"/>
        <v>0</v>
      </c>
      <c r="F38" s="9">
        <f>E38/255*2/1.5</f>
        <v>0</v>
      </c>
      <c r="G38" s="12" t="s">
        <v>121</v>
      </c>
    </row>
    <row r="39" spans="1:9">
      <c r="A39" s="11">
        <f t="shared" si="3"/>
        <v>22</v>
      </c>
      <c r="B39" s="11" t="s">
        <v>20</v>
      </c>
      <c r="C39" s="13" t="s">
        <v>71</v>
      </c>
      <c r="D39" s="9" t="str">
        <f t="shared" si="4"/>
        <v>00</v>
      </c>
      <c r="E39" s="9">
        <f t="shared" si="2"/>
        <v>0</v>
      </c>
      <c r="F39" s="9">
        <f>E39/255*2/1.6</f>
        <v>0</v>
      </c>
      <c r="G39" s="12" t="s">
        <v>121</v>
      </c>
    </row>
    <row r="40" spans="1:9">
      <c r="A40" s="11">
        <f t="shared" si="3"/>
        <v>23</v>
      </c>
      <c r="B40" s="22"/>
      <c r="C40" s="23" t="s">
        <v>8</v>
      </c>
      <c r="D40" s="24"/>
      <c r="E40" s="24"/>
      <c r="F40" s="24"/>
      <c r="G40" s="12"/>
    </row>
    <row r="41" spans="1:9">
      <c r="A41" s="11">
        <f t="shared" si="3"/>
        <v>24</v>
      </c>
      <c r="B41" s="11" t="s">
        <v>21</v>
      </c>
      <c r="C41" s="13" t="s">
        <v>61</v>
      </c>
      <c r="D41" s="9" t="str">
        <f t="shared" si="4"/>
        <v>00</v>
      </c>
      <c r="E41" s="9">
        <f t="shared" si="2"/>
        <v>0</v>
      </c>
      <c r="F41" s="9">
        <f>E41/255</f>
        <v>0</v>
      </c>
      <c r="G41" s="12" t="s">
        <v>121</v>
      </c>
    </row>
    <row r="42" spans="1:9">
      <c r="A42" s="11">
        <f t="shared" si="3"/>
        <v>25</v>
      </c>
      <c r="B42" s="11" t="s">
        <v>22</v>
      </c>
      <c r="C42" s="13" t="s">
        <v>60</v>
      </c>
      <c r="D42" s="9" t="str">
        <f t="shared" si="4"/>
        <v>FF</v>
      </c>
      <c r="E42" s="9">
        <f t="shared" si="2"/>
        <v>255</v>
      </c>
      <c r="F42" s="9">
        <f>E42/255*2</f>
        <v>2</v>
      </c>
      <c r="G42" s="12" t="s">
        <v>121</v>
      </c>
    </row>
    <row r="43" spans="1:9">
      <c r="A43" s="11">
        <f t="shared" si="3"/>
        <v>26</v>
      </c>
      <c r="B43" s="11" t="s">
        <v>23</v>
      </c>
      <c r="C43" s="13" t="s">
        <v>59</v>
      </c>
      <c r="D43" s="9" t="str">
        <f t="shared" si="4"/>
        <v>0B</v>
      </c>
      <c r="E43" s="9">
        <f t="shared" si="2"/>
        <v>11</v>
      </c>
      <c r="F43" s="9">
        <f>E43/255</f>
        <v>4.3137254901960784E-2</v>
      </c>
      <c r="G43" s="12" t="s">
        <v>121</v>
      </c>
    </row>
    <row r="44" spans="1:9">
      <c r="A44" s="11">
        <f t="shared" si="3"/>
        <v>27</v>
      </c>
      <c r="B44" s="11" t="s">
        <v>24</v>
      </c>
      <c r="C44" s="13" t="s">
        <v>58</v>
      </c>
      <c r="D44" s="9" t="str">
        <f t="shared" si="4"/>
        <v>15</v>
      </c>
      <c r="E44" s="9">
        <f t="shared" si="2"/>
        <v>21</v>
      </c>
      <c r="F44" s="9">
        <f>E44/255/2</f>
        <v>4.1176470588235294E-2</v>
      </c>
      <c r="G44" s="12" t="s">
        <v>121</v>
      </c>
    </row>
    <row r="45" spans="1:9">
      <c r="A45" s="11">
        <f t="shared" si="3"/>
        <v>28</v>
      </c>
      <c r="B45" s="11" t="s">
        <v>25</v>
      </c>
      <c r="C45" s="13" t="s">
        <v>56</v>
      </c>
      <c r="D45" s="9" t="str">
        <f t="shared" si="4"/>
        <v>10</v>
      </c>
      <c r="E45" s="9">
        <f t="shared" si="2"/>
        <v>16</v>
      </c>
      <c r="F45" s="9">
        <f>E45/255</f>
        <v>6.2745098039215685E-2</v>
      </c>
      <c r="G45" s="12" t="s">
        <v>121</v>
      </c>
    </row>
    <row r="46" spans="1:9">
      <c r="A46" s="11">
        <f t="shared" si="3"/>
        <v>29</v>
      </c>
      <c r="B46" s="11" t="s">
        <v>26</v>
      </c>
      <c r="C46" s="17" t="s">
        <v>57</v>
      </c>
      <c r="D46" s="9" t="str">
        <f t="shared" si="4"/>
        <v>00</v>
      </c>
      <c r="E46" s="9">
        <f t="shared" si="2"/>
        <v>0</v>
      </c>
      <c r="F46" s="9">
        <f>E46/255</f>
        <v>0</v>
      </c>
      <c r="G46" s="12" t="s">
        <v>121</v>
      </c>
    </row>
    <row r="47" spans="1:9">
      <c r="A47" s="11">
        <f t="shared" si="3"/>
        <v>30</v>
      </c>
      <c r="B47" s="22"/>
      <c r="C47" s="23" t="s">
        <v>8</v>
      </c>
      <c r="D47" s="24"/>
      <c r="E47" s="24"/>
      <c r="F47" s="24"/>
      <c r="G47" s="12"/>
    </row>
    <row r="48" spans="1:9">
      <c r="A48" s="11">
        <f t="shared" si="3"/>
        <v>31</v>
      </c>
      <c r="B48" s="5" t="s">
        <v>27</v>
      </c>
      <c r="C48" s="13" t="s">
        <v>88</v>
      </c>
      <c r="D48" s="9" t="str">
        <f t="shared" si="4"/>
        <v>90</v>
      </c>
      <c r="E48" s="9">
        <f t="shared" si="2"/>
        <v>144</v>
      </c>
      <c r="F48" s="9">
        <f>-1481.96+SQRT(2.1952*POWER(10,6)+(1.8639-((E48*5/255-2.5)/4+5/3))/(3.88*POWER(10,-6)))</f>
        <v>9.7461929483474705</v>
      </c>
      <c r="G48" s="12" t="s">
        <v>122</v>
      </c>
      <c r="I48" s="14"/>
    </row>
    <row r="49" spans="1:10">
      <c r="A49" s="11">
        <f t="shared" si="3"/>
        <v>32</v>
      </c>
      <c r="B49" s="5" t="s">
        <v>28</v>
      </c>
      <c r="C49" s="13" t="s">
        <v>89</v>
      </c>
      <c r="D49" s="9" t="str">
        <f t="shared" si="4"/>
        <v>8B</v>
      </c>
      <c r="E49" s="9">
        <f t="shared" si="2"/>
        <v>139</v>
      </c>
      <c r="F49" s="9">
        <f t="shared" ref="F49:F65" si="6">-1481.96+SQRT(2.1952*POWER(10,6)+(1.8639-((E49*5/255-2.5)/4+5/3))/(3.88*POWER(10,-6)))</f>
        <v>11.862052941397906</v>
      </c>
      <c r="G49" s="12" t="s">
        <v>122</v>
      </c>
      <c r="I49" s="14"/>
    </row>
    <row r="50" spans="1:10">
      <c r="A50" s="11">
        <f t="shared" si="3"/>
        <v>33</v>
      </c>
      <c r="B50" s="5" t="s">
        <v>29</v>
      </c>
      <c r="C50" s="13" t="s">
        <v>90</v>
      </c>
      <c r="D50" s="9" t="str">
        <f t="shared" si="4"/>
        <v>91</v>
      </c>
      <c r="E50" s="9">
        <f t="shared" si="2"/>
        <v>145</v>
      </c>
      <c r="F50" s="9">
        <f t="shared" si="6"/>
        <v>9.3226607071285343</v>
      </c>
      <c r="G50" s="12" t="s">
        <v>122</v>
      </c>
      <c r="I50" s="14"/>
    </row>
    <row r="51" spans="1:10">
      <c r="A51" s="11">
        <f t="shared" si="3"/>
        <v>34</v>
      </c>
      <c r="B51" s="31" t="s">
        <v>30</v>
      </c>
      <c r="C51" s="23" t="s">
        <v>91</v>
      </c>
      <c r="D51" s="24"/>
      <c r="E51" s="24"/>
      <c r="F51" s="24" t="s">
        <v>117</v>
      </c>
      <c r="G51" s="12" t="s">
        <v>122</v>
      </c>
      <c r="I51" s="14"/>
    </row>
    <row r="52" spans="1:10">
      <c r="A52" s="11">
        <f t="shared" si="3"/>
        <v>35</v>
      </c>
      <c r="B52" s="5" t="s">
        <v>31</v>
      </c>
      <c r="C52" s="13" t="s">
        <v>92</v>
      </c>
      <c r="D52" s="9" t="str">
        <f t="shared" si="4"/>
        <v>91</v>
      </c>
      <c r="E52" s="9">
        <f t="shared" si="2"/>
        <v>145</v>
      </c>
      <c r="F52" s="9">
        <f t="shared" si="6"/>
        <v>9.3226607071285343</v>
      </c>
      <c r="G52" s="12" t="s">
        <v>122</v>
      </c>
      <c r="I52" s="14"/>
    </row>
    <row r="53" spans="1:10">
      <c r="A53" s="11">
        <f t="shared" si="3"/>
        <v>36</v>
      </c>
      <c r="B53" s="5" t="s">
        <v>32</v>
      </c>
      <c r="C53" s="13" t="s">
        <v>93</v>
      </c>
      <c r="D53" s="9" t="str">
        <f t="shared" si="4"/>
        <v>A0</v>
      </c>
      <c r="E53" s="9">
        <f t="shared" si="2"/>
        <v>160</v>
      </c>
      <c r="F53" s="9">
        <f t="shared" si="6"/>
        <v>2.9551810136943004</v>
      </c>
      <c r="G53" s="12" t="s">
        <v>122</v>
      </c>
      <c r="I53" s="14"/>
    </row>
    <row r="54" spans="1:10">
      <c r="A54" s="11">
        <f t="shared" si="3"/>
        <v>37</v>
      </c>
      <c r="B54" s="5" t="s">
        <v>33</v>
      </c>
      <c r="C54" s="13" t="s">
        <v>95</v>
      </c>
      <c r="D54" s="9" t="str">
        <f t="shared" ref="D54" si="7">MIDB($A$4, A64*3-2, 2)</f>
        <v>85</v>
      </c>
      <c r="E54" s="9">
        <f t="shared" ref="E54" si="8">HEX2DEC(D54)</f>
        <v>133</v>
      </c>
      <c r="F54" s="9">
        <f t="shared" ref="F54" si="9">-1481.96+SQRT(2.1952*POWER(10,6)+(1.8639-((E54*5/255-2.5)/4+5/3))/(3.88*POWER(10,-6)))</f>
        <v>14.397135707372854</v>
      </c>
      <c r="G54" s="12" t="s">
        <v>122</v>
      </c>
      <c r="I54" s="14"/>
      <c r="J54" s="12"/>
    </row>
    <row r="55" spans="1:10">
      <c r="A55" s="11">
        <f t="shared" si="3"/>
        <v>38</v>
      </c>
      <c r="B55" s="5" t="s">
        <v>34</v>
      </c>
      <c r="C55" s="13" t="s">
        <v>94</v>
      </c>
      <c r="D55" s="9" t="str">
        <f t="shared" si="4"/>
        <v>9B</v>
      </c>
      <c r="E55" s="9">
        <f t="shared" si="2"/>
        <v>155</v>
      </c>
      <c r="F55" s="9">
        <f t="shared" si="6"/>
        <v>5.0807037396564283</v>
      </c>
      <c r="G55" s="12" t="s">
        <v>122</v>
      </c>
      <c r="I55" s="14"/>
    </row>
    <row r="56" spans="1:10">
      <c r="A56" s="11">
        <f t="shared" si="3"/>
        <v>39</v>
      </c>
      <c r="B56" s="31" t="s">
        <v>35</v>
      </c>
      <c r="C56" s="23" t="s">
        <v>96</v>
      </c>
      <c r="D56" s="24"/>
      <c r="E56" s="24"/>
      <c r="F56" s="24" t="s">
        <v>117</v>
      </c>
      <c r="G56" s="12"/>
      <c r="I56" s="14"/>
    </row>
    <row r="57" spans="1:10">
      <c r="A57" s="11">
        <f t="shared" si="3"/>
        <v>40</v>
      </c>
      <c r="B57" s="5" t="s">
        <v>36</v>
      </c>
      <c r="C57" s="13" t="s">
        <v>100</v>
      </c>
      <c r="D57" s="9" t="str">
        <f t="shared" si="4"/>
        <v>9C</v>
      </c>
      <c r="E57" s="9">
        <f t="shared" si="2"/>
        <v>156</v>
      </c>
      <c r="F57" s="9">
        <f t="shared" si="6"/>
        <v>4.6558423156307072</v>
      </c>
      <c r="G57" s="12" t="s">
        <v>122</v>
      </c>
      <c r="I57" s="14"/>
    </row>
    <row r="58" spans="1:10">
      <c r="A58" s="11">
        <f t="shared" si="3"/>
        <v>41</v>
      </c>
      <c r="B58" s="5" t="s">
        <v>37</v>
      </c>
      <c r="C58" s="13" t="s">
        <v>101</v>
      </c>
      <c r="D58" s="9" t="str">
        <f t="shared" si="4"/>
        <v>7C</v>
      </c>
      <c r="E58" s="9">
        <f t="shared" si="2"/>
        <v>124</v>
      </c>
      <c r="F58" s="9">
        <f t="shared" si="6"/>
        <v>18.191727384551314</v>
      </c>
      <c r="G58" s="12" t="s">
        <v>122</v>
      </c>
      <c r="I58" s="14"/>
      <c r="J58" s="12"/>
    </row>
    <row r="59" spans="1:10">
      <c r="A59" s="11">
        <f t="shared" si="3"/>
        <v>42</v>
      </c>
      <c r="B59" s="5" t="s">
        <v>38</v>
      </c>
      <c r="C59" s="13" t="s">
        <v>102</v>
      </c>
      <c r="D59" s="9" t="str">
        <f t="shared" si="4"/>
        <v>9B</v>
      </c>
      <c r="E59" s="9">
        <f t="shared" si="2"/>
        <v>155</v>
      </c>
      <c r="F59" s="9">
        <f t="shared" si="6"/>
        <v>5.0807037396564283</v>
      </c>
      <c r="G59" s="12" t="s">
        <v>122</v>
      </c>
      <c r="I59" s="14"/>
    </row>
    <row r="60" spans="1:10">
      <c r="A60" s="11">
        <f t="shared" si="3"/>
        <v>43</v>
      </c>
      <c r="B60" s="5" t="s">
        <v>39</v>
      </c>
      <c r="C60" s="13" t="s">
        <v>103</v>
      </c>
      <c r="D60" s="9" t="str">
        <f t="shared" si="4"/>
        <v>9D</v>
      </c>
      <c r="E60" s="9">
        <f t="shared" si="2"/>
        <v>157</v>
      </c>
      <c r="F60" s="9">
        <f t="shared" si="6"/>
        <v>4.2308594353189619</v>
      </c>
      <c r="G60" s="12" t="s">
        <v>122</v>
      </c>
      <c r="I60" s="14"/>
    </row>
    <row r="61" spans="1:10">
      <c r="A61" s="11">
        <f t="shared" si="3"/>
        <v>44</v>
      </c>
      <c r="B61" s="5" t="s">
        <v>40</v>
      </c>
      <c r="C61" s="13" t="s">
        <v>104</v>
      </c>
      <c r="D61" s="9" t="str">
        <f t="shared" si="4"/>
        <v>81</v>
      </c>
      <c r="E61" s="9">
        <f t="shared" si="2"/>
        <v>129</v>
      </c>
      <c r="F61" s="9">
        <f t="shared" si="6"/>
        <v>16.084807541234113</v>
      </c>
      <c r="G61" s="12" t="s">
        <v>122</v>
      </c>
      <c r="H61" s="4"/>
      <c r="I61" s="14"/>
    </row>
    <row r="62" spans="1:10">
      <c r="A62" s="11">
        <f t="shared" si="3"/>
        <v>45</v>
      </c>
      <c r="B62" s="5" t="s">
        <v>41</v>
      </c>
      <c r="C62" s="13" t="s">
        <v>105</v>
      </c>
      <c r="D62" s="9" t="str">
        <f t="shared" si="4"/>
        <v>88</v>
      </c>
      <c r="E62" s="9">
        <f t="shared" si="2"/>
        <v>136</v>
      </c>
      <c r="F62" s="9">
        <f t="shared" si="6"/>
        <v>13.130131636956776</v>
      </c>
      <c r="G62" s="12" t="s">
        <v>122</v>
      </c>
      <c r="H62" s="4"/>
      <c r="I62" s="14"/>
      <c r="J62" s="12"/>
    </row>
    <row r="63" spans="1:10">
      <c r="A63" s="11">
        <f t="shared" si="3"/>
        <v>46</v>
      </c>
      <c r="B63" s="5" t="s">
        <v>42</v>
      </c>
      <c r="C63" s="13" t="s">
        <v>106</v>
      </c>
      <c r="D63" s="9" t="str">
        <f t="shared" si="4"/>
        <v>93</v>
      </c>
      <c r="E63" s="9">
        <f t="shared" si="2"/>
        <v>147</v>
      </c>
      <c r="F63" s="9">
        <f t="shared" si="6"/>
        <v>8.4752351633037506</v>
      </c>
      <c r="G63" s="12" t="s">
        <v>122</v>
      </c>
      <c r="H63" s="4"/>
      <c r="I63" s="14"/>
      <c r="J63" s="12"/>
    </row>
    <row r="64" spans="1:10">
      <c r="A64" s="11">
        <f t="shared" si="3"/>
        <v>47</v>
      </c>
      <c r="B64" s="5" t="s">
        <v>43</v>
      </c>
      <c r="C64" s="13" t="s">
        <v>107</v>
      </c>
      <c r="D64" s="9" t="str">
        <f t="shared" si="4"/>
        <v>88</v>
      </c>
      <c r="E64" s="9">
        <f t="shared" si="2"/>
        <v>136</v>
      </c>
      <c r="F64" s="9">
        <f t="shared" si="6"/>
        <v>13.130131636956776</v>
      </c>
      <c r="G64" s="12" t="s">
        <v>122</v>
      </c>
      <c r="H64" s="4"/>
      <c r="I64" s="14"/>
      <c r="J64" s="12"/>
    </row>
    <row r="65" spans="1:9">
      <c r="A65" s="11">
        <f t="shared" si="3"/>
        <v>48</v>
      </c>
      <c r="B65" s="5" t="s">
        <v>44</v>
      </c>
      <c r="C65" s="13" t="s">
        <v>108</v>
      </c>
      <c r="D65" s="9" t="str">
        <f t="shared" si="4"/>
        <v>89</v>
      </c>
      <c r="E65" s="9">
        <f t="shared" si="2"/>
        <v>137</v>
      </c>
      <c r="F65" s="9">
        <f t="shared" si="6"/>
        <v>12.707558276251802</v>
      </c>
      <c r="G65" s="12" t="s">
        <v>122</v>
      </c>
      <c r="H65" s="4"/>
      <c r="I65" s="14"/>
    </row>
    <row r="66" spans="1:9">
      <c r="A66" s="11">
        <f t="shared" si="3"/>
        <v>49</v>
      </c>
      <c r="B66" s="22"/>
      <c r="C66" s="25" t="s">
        <v>8</v>
      </c>
      <c r="D66" s="24"/>
      <c r="E66" s="24"/>
      <c r="F66" s="24"/>
      <c r="G66" s="12"/>
    </row>
    <row r="67" spans="1:9">
      <c r="A67" s="11">
        <f t="shared" si="3"/>
        <v>50</v>
      </c>
      <c r="B67" s="22"/>
      <c r="C67" s="25" t="s">
        <v>8</v>
      </c>
      <c r="D67" s="24"/>
      <c r="E67" s="24"/>
      <c r="F67" s="24"/>
      <c r="G67" s="12"/>
    </row>
    <row r="68" spans="1:9">
      <c r="A68" s="11">
        <f t="shared" si="3"/>
        <v>51</v>
      </c>
      <c r="B68" s="5" t="s">
        <v>45</v>
      </c>
      <c r="C68" s="13" t="s">
        <v>109</v>
      </c>
      <c r="D68" s="9" t="str">
        <f t="shared" si="4"/>
        <v>FD</v>
      </c>
      <c r="E68" s="9">
        <f t="shared" si="2"/>
        <v>253</v>
      </c>
      <c r="F68" s="9">
        <f>((E68*5/255-2.5)/51+1.65-1.5*1.1)/(0.012*1.1)</f>
        <v>3.6553540013747461</v>
      </c>
      <c r="G68" s="12" t="s">
        <v>123</v>
      </c>
    </row>
    <row r="69" spans="1:9">
      <c r="A69" s="11">
        <f t="shared" si="3"/>
        <v>52</v>
      </c>
      <c r="B69" s="5" t="s">
        <v>46</v>
      </c>
      <c r="C69" s="13" t="s">
        <v>110</v>
      </c>
      <c r="D69" s="9" t="str">
        <f t="shared" si="4"/>
        <v>01</v>
      </c>
      <c r="E69" s="9">
        <f t="shared" si="2"/>
        <v>1</v>
      </c>
      <c r="F69" s="9">
        <f>((E69*5/255-2.5)/51+1.65-1.5*1.1)/(0.012*1.1)</f>
        <v>-3.684480328078954</v>
      </c>
      <c r="G69" s="12" t="s">
        <v>123</v>
      </c>
    </row>
    <row r="70" spans="1:9">
      <c r="A70" s="11">
        <f t="shared" si="3"/>
        <v>53</v>
      </c>
      <c r="B70" s="5" t="s">
        <v>47</v>
      </c>
      <c r="C70" s="13" t="s">
        <v>111</v>
      </c>
      <c r="D70" s="9" t="str">
        <f t="shared" si="4"/>
        <v>FD</v>
      </c>
      <c r="E70" s="9">
        <f t="shared" si="2"/>
        <v>253</v>
      </c>
      <c r="F70" s="9">
        <f>((E70*5/255-2.5)/51+1.65-1.5*1.1)/(0.012*1.1)</f>
        <v>3.6553540013747461</v>
      </c>
      <c r="G70" s="12" t="s">
        <v>123</v>
      </c>
    </row>
    <row r="71" spans="1:9">
      <c r="A71" s="11">
        <f t="shared" si="3"/>
        <v>54</v>
      </c>
      <c r="B71" s="5" t="s">
        <v>48</v>
      </c>
      <c r="C71" s="13" t="s">
        <v>112</v>
      </c>
      <c r="D71" s="9" t="str">
        <f t="shared" si="4"/>
        <v>CB</v>
      </c>
      <c r="E71" s="9">
        <f t="shared" si="2"/>
        <v>203</v>
      </c>
      <c r="F71" s="9">
        <f>((E71*5/255-2.5)/7.25+1.65-1.4625*1.1)/(3*1.1)*1000*1000</f>
        <v>74376.370192800154</v>
      </c>
      <c r="G71" s="12" t="s">
        <v>124</v>
      </c>
    </row>
    <row r="72" spans="1:9">
      <c r="A72" s="11">
        <f t="shared" si="3"/>
        <v>55</v>
      </c>
      <c r="B72" s="5" t="s">
        <v>49</v>
      </c>
      <c r="C72" s="13" t="s">
        <v>113</v>
      </c>
      <c r="D72" s="9" t="str">
        <f t="shared" si="4"/>
        <v>B1</v>
      </c>
      <c r="E72" s="9">
        <f t="shared" si="2"/>
        <v>177</v>
      </c>
      <c r="F72" s="9">
        <f>((E72*5/255-2.5)/7.25+1.65-1.4977*1.1)/(3*1.1)*1000*1000</f>
        <v>41334.617985125034</v>
      </c>
      <c r="G72" s="12" t="s">
        <v>124</v>
      </c>
    </row>
    <row r="73" spans="1:9">
      <c r="A73" s="11">
        <f t="shared" si="3"/>
        <v>56</v>
      </c>
      <c r="B73" s="5" t="s">
        <v>50</v>
      </c>
      <c r="C73" s="13" t="s">
        <v>114</v>
      </c>
      <c r="D73" s="9" t="str">
        <f t="shared" ref="D73" si="10">MIDB($A$4, A83*3-2, 2)</f>
        <v>8F</v>
      </c>
      <c r="E73" s="9">
        <f t="shared" si="2"/>
        <v>143</v>
      </c>
      <c r="F73" s="9">
        <f>((E73*5/255-2.5)/7.25+1.7286-1.6042*1.1)/(3*1.1)*1000*1000</f>
        <v>1787.9443522444465</v>
      </c>
      <c r="G73" s="12" t="s">
        <v>124</v>
      </c>
    </row>
    <row r="74" spans="1:9">
      <c r="A74" s="11">
        <f t="shared" si="3"/>
        <v>57</v>
      </c>
      <c r="B74" s="22"/>
      <c r="C74" s="27" t="s">
        <v>8</v>
      </c>
      <c r="D74" s="24"/>
      <c r="E74" s="24"/>
      <c r="F74" s="24"/>
      <c r="G74" s="12"/>
    </row>
    <row r="75" spans="1:9">
      <c r="A75" s="11">
        <f t="shared" si="3"/>
        <v>58</v>
      </c>
      <c r="B75" s="22"/>
      <c r="C75" s="27" t="s">
        <v>8</v>
      </c>
      <c r="D75" s="24"/>
      <c r="E75" s="24"/>
      <c r="F75" s="24"/>
      <c r="G75" s="12"/>
    </row>
    <row r="76" spans="1:9">
      <c r="A76" s="11">
        <f t="shared" si="3"/>
        <v>59</v>
      </c>
      <c r="B76" s="22"/>
      <c r="C76" s="27" t="s">
        <v>8</v>
      </c>
      <c r="D76" s="24"/>
      <c r="E76" s="24"/>
      <c r="F76" s="24"/>
      <c r="G76" s="12"/>
    </row>
    <row r="77" spans="1:9">
      <c r="A77" s="11">
        <f t="shared" si="3"/>
        <v>60</v>
      </c>
      <c r="B77" s="22"/>
      <c r="C77" s="27" t="s">
        <v>8</v>
      </c>
      <c r="D77" s="24"/>
      <c r="E77" s="24"/>
      <c r="F77" s="24"/>
      <c r="G77" s="12"/>
    </row>
    <row r="78" spans="1:9">
      <c r="A78" s="11">
        <f t="shared" si="3"/>
        <v>61</v>
      </c>
      <c r="B78" s="22"/>
      <c r="C78" s="27" t="s">
        <v>8</v>
      </c>
      <c r="D78" s="24"/>
      <c r="E78" s="24"/>
      <c r="F78" s="24"/>
      <c r="G78" s="12"/>
    </row>
    <row r="79" spans="1:9">
      <c r="A79" s="11">
        <f t="shared" si="3"/>
        <v>62</v>
      </c>
      <c r="B79" s="22"/>
      <c r="C79" s="27" t="s">
        <v>8</v>
      </c>
      <c r="D79" s="24"/>
      <c r="E79" s="24"/>
      <c r="F79" s="24"/>
      <c r="G79" s="12"/>
    </row>
    <row r="80" spans="1:9">
      <c r="A80" s="11">
        <f t="shared" si="3"/>
        <v>63</v>
      </c>
      <c r="B80" s="22"/>
      <c r="C80" s="27" t="s">
        <v>8</v>
      </c>
      <c r="D80" s="24"/>
      <c r="E80" s="24"/>
      <c r="F80" s="24"/>
      <c r="G80" s="12"/>
    </row>
    <row r="81" spans="1:7">
      <c r="A81" s="11">
        <f t="shared" si="3"/>
        <v>64</v>
      </c>
      <c r="B81" s="22"/>
      <c r="C81" s="27" t="s">
        <v>8</v>
      </c>
      <c r="D81" s="24"/>
      <c r="E81" s="24"/>
      <c r="F81" s="24"/>
      <c r="G81" s="12"/>
    </row>
    <row r="82" spans="1:7">
      <c r="A82" s="11">
        <f t="shared" si="3"/>
        <v>65</v>
      </c>
      <c r="B82" s="22"/>
      <c r="C82" s="27" t="s">
        <v>8</v>
      </c>
      <c r="D82" s="24"/>
      <c r="E82" s="24"/>
      <c r="F82" s="24"/>
      <c r="G82" s="12"/>
    </row>
    <row r="83" spans="1:7">
      <c r="A83" s="11">
        <f t="shared" si="3"/>
        <v>66</v>
      </c>
      <c r="B83" s="22"/>
      <c r="C83" s="27" t="s">
        <v>8</v>
      </c>
      <c r="D83" s="24"/>
      <c r="E83" s="24"/>
      <c r="F83" s="24"/>
      <c r="G83" s="12"/>
    </row>
    <row r="84" spans="1:7">
      <c r="A84" s="11">
        <f t="shared" ref="A84:A119" si="11">A83+1</f>
        <v>67</v>
      </c>
      <c r="B84" s="22"/>
      <c r="C84" s="27" t="s">
        <v>8</v>
      </c>
      <c r="D84" s="24"/>
      <c r="E84" s="24"/>
      <c r="F84" s="24"/>
      <c r="G84" s="12"/>
    </row>
    <row r="85" spans="1:7">
      <c r="A85" s="11">
        <f t="shared" si="11"/>
        <v>68</v>
      </c>
      <c r="B85" s="22"/>
      <c r="C85" s="27" t="s">
        <v>8</v>
      </c>
      <c r="D85" s="24"/>
      <c r="E85" s="24"/>
      <c r="F85" s="24"/>
      <c r="G85" s="12"/>
    </row>
    <row r="86" spans="1:7">
      <c r="A86" s="11">
        <f t="shared" si="11"/>
        <v>69</v>
      </c>
      <c r="B86" s="22"/>
      <c r="C86" s="27" t="s">
        <v>8</v>
      </c>
      <c r="D86" s="24"/>
      <c r="E86" s="24"/>
      <c r="F86" s="24"/>
      <c r="G86" s="12"/>
    </row>
    <row r="87" spans="1:7">
      <c r="A87" s="11">
        <f t="shared" si="11"/>
        <v>70</v>
      </c>
      <c r="B87" s="22"/>
      <c r="C87" s="27" t="s">
        <v>8</v>
      </c>
      <c r="D87" s="24"/>
      <c r="E87" s="24"/>
      <c r="F87" s="24"/>
      <c r="G87" s="12"/>
    </row>
    <row r="88" spans="1:7">
      <c r="A88" s="11">
        <f t="shared" si="11"/>
        <v>71</v>
      </c>
      <c r="B88" s="22"/>
      <c r="C88" s="27" t="s">
        <v>8</v>
      </c>
      <c r="D88" s="24"/>
      <c r="E88" s="24"/>
      <c r="F88" s="24"/>
      <c r="G88" s="12"/>
    </row>
    <row r="89" spans="1:7">
      <c r="A89" s="11">
        <f t="shared" si="11"/>
        <v>72</v>
      </c>
      <c r="B89" s="22"/>
      <c r="C89" s="27" t="s">
        <v>8</v>
      </c>
      <c r="D89" s="24"/>
      <c r="E89" s="24"/>
      <c r="F89" s="24"/>
      <c r="G89" s="12"/>
    </row>
    <row r="90" spans="1:7">
      <c r="A90" s="11">
        <f t="shared" si="11"/>
        <v>73</v>
      </c>
      <c r="B90" s="22"/>
      <c r="C90" s="27" t="s">
        <v>8</v>
      </c>
      <c r="D90" s="24"/>
      <c r="E90" s="24"/>
      <c r="F90" s="24"/>
      <c r="G90" s="12"/>
    </row>
    <row r="91" spans="1:7">
      <c r="A91" s="11">
        <f t="shared" si="11"/>
        <v>74</v>
      </c>
      <c r="B91" s="22"/>
      <c r="C91" s="27" t="s">
        <v>8</v>
      </c>
      <c r="D91" s="24"/>
      <c r="E91" s="24"/>
      <c r="F91" s="24"/>
      <c r="G91" s="12"/>
    </row>
    <row r="92" spans="1:7">
      <c r="A92" s="11">
        <f t="shared" si="11"/>
        <v>75</v>
      </c>
      <c r="B92" s="22"/>
      <c r="C92" s="27" t="s">
        <v>8</v>
      </c>
      <c r="D92" s="24"/>
      <c r="E92" s="24"/>
      <c r="F92" s="24"/>
      <c r="G92" s="12"/>
    </row>
    <row r="93" spans="1:7">
      <c r="A93" s="11">
        <f t="shared" si="11"/>
        <v>76</v>
      </c>
      <c r="B93" s="22"/>
      <c r="C93" s="27" t="s">
        <v>8</v>
      </c>
      <c r="D93" s="24"/>
      <c r="E93" s="24"/>
      <c r="F93" s="24"/>
      <c r="G93" s="12"/>
    </row>
    <row r="94" spans="1:7">
      <c r="A94" s="11">
        <f t="shared" si="11"/>
        <v>77</v>
      </c>
      <c r="B94" s="22"/>
      <c r="C94" s="27" t="s">
        <v>8</v>
      </c>
      <c r="D94" s="24"/>
      <c r="E94" s="24"/>
      <c r="F94" s="24"/>
      <c r="G94" s="12"/>
    </row>
    <row r="95" spans="1:7">
      <c r="A95" s="11">
        <f t="shared" si="11"/>
        <v>78</v>
      </c>
      <c r="B95" s="22"/>
      <c r="C95" s="27" t="s">
        <v>8</v>
      </c>
      <c r="D95" s="24"/>
      <c r="E95" s="24"/>
      <c r="F95" s="24"/>
      <c r="G95" s="12"/>
    </row>
    <row r="96" spans="1:7">
      <c r="A96" s="11">
        <f t="shared" si="11"/>
        <v>79</v>
      </c>
      <c r="B96" s="22"/>
      <c r="C96" s="27" t="s">
        <v>8</v>
      </c>
      <c r="D96" s="24"/>
      <c r="E96" s="24"/>
      <c r="F96" s="24"/>
      <c r="G96" s="12"/>
    </row>
    <row r="97" spans="1:7">
      <c r="A97" s="11">
        <f t="shared" si="11"/>
        <v>80</v>
      </c>
      <c r="B97" s="22"/>
      <c r="C97" s="27" t="s">
        <v>8</v>
      </c>
      <c r="D97" s="24"/>
      <c r="E97" s="24"/>
      <c r="F97" s="24"/>
      <c r="G97" s="12"/>
    </row>
    <row r="98" spans="1:7">
      <c r="A98" s="11">
        <f t="shared" si="11"/>
        <v>81</v>
      </c>
      <c r="B98" s="22"/>
      <c r="C98" s="27" t="s">
        <v>8</v>
      </c>
      <c r="D98" s="24"/>
      <c r="E98" s="24"/>
      <c r="F98" s="24"/>
      <c r="G98" s="12"/>
    </row>
    <row r="99" spans="1:7">
      <c r="A99" s="11">
        <f t="shared" si="11"/>
        <v>82</v>
      </c>
      <c r="B99" s="22"/>
      <c r="C99" s="27" t="s">
        <v>8</v>
      </c>
      <c r="D99" s="24"/>
      <c r="E99" s="24"/>
      <c r="F99" s="24"/>
      <c r="G99" s="12"/>
    </row>
    <row r="100" spans="1:7">
      <c r="A100" s="11">
        <f t="shared" si="11"/>
        <v>83</v>
      </c>
      <c r="B100" s="22"/>
      <c r="C100" s="27" t="s">
        <v>8</v>
      </c>
      <c r="D100" s="24"/>
      <c r="E100" s="24"/>
      <c r="F100" s="24"/>
      <c r="G100" s="12"/>
    </row>
    <row r="101" spans="1:7">
      <c r="A101" s="11">
        <f t="shared" si="11"/>
        <v>84</v>
      </c>
      <c r="B101" s="22"/>
      <c r="C101" s="27" t="s">
        <v>8</v>
      </c>
      <c r="D101" s="24"/>
      <c r="E101" s="24"/>
      <c r="F101" s="24"/>
      <c r="G101" s="12"/>
    </row>
    <row r="102" spans="1:7">
      <c r="A102" s="11">
        <f t="shared" si="11"/>
        <v>85</v>
      </c>
      <c r="B102" s="22"/>
      <c r="C102" s="27" t="s">
        <v>8</v>
      </c>
      <c r="D102" s="24"/>
      <c r="E102" s="24"/>
      <c r="F102" s="24"/>
      <c r="G102" s="12"/>
    </row>
    <row r="103" spans="1:7">
      <c r="A103" s="11">
        <f t="shared" si="11"/>
        <v>86</v>
      </c>
      <c r="B103" s="22"/>
      <c r="C103" s="27" t="s">
        <v>8</v>
      </c>
      <c r="D103" s="24"/>
      <c r="E103" s="24"/>
      <c r="F103" s="24"/>
      <c r="G103" s="12"/>
    </row>
    <row r="104" spans="1:7">
      <c r="A104" s="11">
        <f t="shared" si="11"/>
        <v>87</v>
      </c>
      <c r="B104" s="22"/>
      <c r="C104" s="27" t="s">
        <v>8</v>
      </c>
      <c r="D104" s="24"/>
      <c r="E104" s="24"/>
      <c r="F104" s="24"/>
      <c r="G104" s="12"/>
    </row>
    <row r="105" spans="1:7">
      <c r="A105" s="11">
        <f t="shared" si="11"/>
        <v>88</v>
      </c>
      <c r="B105" s="22"/>
      <c r="C105" s="27" t="s">
        <v>8</v>
      </c>
      <c r="D105" s="24"/>
      <c r="E105" s="24"/>
      <c r="F105" s="24"/>
      <c r="G105" s="12"/>
    </row>
    <row r="106" spans="1:7">
      <c r="A106" s="11">
        <f t="shared" si="11"/>
        <v>89</v>
      </c>
      <c r="B106" s="22"/>
      <c r="C106" s="27" t="s">
        <v>8</v>
      </c>
      <c r="D106" s="24"/>
      <c r="E106" s="24"/>
      <c r="F106" s="24"/>
      <c r="G106" s="12"/>
    </row>
    <row r="107" spans="1:7">
      <c r="A107" s="11">
        <f t="shared" si="11"/>
        <v>90</v>
      </c>
      <c r="B107" s="22"/>
      <c r="C107" s="27" t="s">
        <v>8</v>
      </c>
      <c r="D107" s="24"/>
      <c r="E107" s="24"/>
      <c r="F107" s="24"/>
      <c r="G107" s="12"/>
    </row>
    <row r="108" spans="1:7">
      <c r="A108" s="11">
        <f t="shared" si="11"/>
        <v>91</v>
      </c>
      <c r="B108" s="22"/>
      <c r="C108" s="27" t="s">
        <v>8</v>
      </c>
      <c r="D108" s="24"/>
      <c r="E108" s="24"/>
      <c r="F108" s="24"/>
      <c r="G108" s="12"/>
    </row>
    <row r="109" spans="1:7">
      <c r="A109" s="11">
        <f t="shared" si="11"/>
        <v>92</v>
      </c>
      <c r="B109" s="22"/>
      <c r="C109" s="27" t="s">
        <v>8</v>
      </c>
      <c r="D109" s="24"/>
      <c r="E109" s="24"/>
      <c r="F109" s="24"/>
      <c r="G109" s="12"/>
    </row>
    <row r="110" spans="1:7">
      <c r="A110" s="11">
        <f t="shared" si="11"/>
        <v>93</v>
      </c>
      <c r="B110" s="22"/>
      <c r="C110" s="27" t="s">
        <v>8</v>
      </c>
      <c r="D110" s="24"/>
      <c r="E110" s="24"/>
      <c r="F110" s="24"/>
      <c r="G110" s="12"/>
    </row>
    <row r="111" spans="1:7">
      <c r="A111" s="11">
        <f t="shared" si="11"/>
        <v>94</v>
      </c>
      <c r="B111" s="22"/>
      <c r="C111" s="27" t="s">
        <v>8</v>
      </c>
      <c r="D111" s="24"/>
      <c r="E111" s="24"/>
      <c r="F111" s="24"/>
      <c r="G111" s="12"/>
    </row>
    <row r="112" spans="1:7">
      <c r="A112" s="11">
        <f t="shared" si="11"/>
        <v>95</v>
      </c>
      <c r="B112" s="22"/>
      <c r="C112" s="27" t="s">
        <v>8</v>
      </c>
      <c r="D112" s="24"/>
      <c r="E112" s="24"/>
      <c r="F112" s="24"/>
      <c r="G112" s="12"/>
    </row>
    <row r="113" spans="1:7">
      <c r="A113" s="11">
        <f t="shared" si="11"/>
        <v>96</v>
      </c>
      <c r="B113" s="22"/>
      <c r="C113" s="27" t="s">
        <v>8</v>
      </c>
      <c r="D113" s="24"/>
      <c r="E113" s="24"/>
      <c r="F113" s="24"/>
      <c r="G113" s="12"/>
    </row>
    <row r="114" spans="1:7">
      <c r="A114" s="11">
        <f t="shared" si="11"/>
        <v>97</v>
      </c>
      <c r="B114" s="22"/>
      <c r="C114" s="27" t="s">
        <v>8</v>
      </c>
      <c r="D114" s="24"/>
      <c r="E114" s="24"/>
      <c r="F114" s="24"/>
      <c r="G114" s="12"/>
    </row>
    <row r="115" spans="1:7">
      <c r="A115" s="11">
        <f t="shared" si="11"/>
        <v>98</v>
      </c>
      <c r="B115" s="22"/>
      <c r="C115" s="27" t="s">
        <v>8</v>
      </c>
      <c r="D115" s="24"/>
      <c r="E115" s="24"/>
      <c r="F115" s="24"/>
      <c r="G115" s="12"/>
    </row>
    <row r="116" spans="1:7">
      <c r="A116" s="11">
        <f t="shared" si="11"/>
        <v>99</v>
      </c>
      <c r="B116" s="22"/>
      <c r="C116" s="27" t="s">
        <v>8</v>
      </c>
      <c r="D116" s="24"/>
      <c r="E116" s="24"/>
      <c r="F116" s="24"/>
      <c r="G116" s="12"/>
    </row>
    <row r="117" spans="1:7">
      <c r="A117" s="11">
        <f t="shared" si="11"/>
        <v>100</v>
      </c>
      <c r="B117" s="22"/>
      <c r="C117" s="27" t="s">
        <v>8</v>
      </c>
      <c r="D117" s="24"/>
      <c r="E117" s="24"/>
      <c r="F117" s="24"/>
      <c r="G117" s="12"/>
    </row>
    <row r="118" spans="1:7">
      <c r="A118" s="18">
        <f t="shared" si="11"/>
        <v>101</v>
      </c>
      <c r="B118" s="19" t="s">
        <v>99</v>
      </c>
      <c r="C118" s="13" t="s">
        <v>115</v>
      </c>
      <c r="D118" s="9" t="str">
        <f>MIDB($A$4, A121*3-2, 2)</f>
        <v>03</v>
      </c>
      <c r="E118" s="9">
        <f t="shared" ref="E118:E119" si="12">HEX2DEC(D118)</f>
        <v>3</v>
      </c>
      <c r="F118" s="9">
        <f>E118/255*5</f>
        <v>5.8823529411764705E-2</v>
      </c>
      <c r="G118" s="12"/>
    </row>
    <row r="119" spans="1:7">
      <c r="A119" s="18">
        <f t="shared" si="11"/>
        <v>102</v>
      </c>
      <c r="B119" s="5" t="s">
        <v>51</v>
      </c>
      <c r="C119" s="13" t="s">
        <v>116</v>
      </c>
      <c r="D119" s="9" t="str">
        <f>MIDB($A$4, A122*3-2, 2)</f>
        <v>00</v>
      </c>
      <c r="E119" s="9">
        <f t="shared" si="12"/>
        <v>0</v>
      </c>
      <c r="F119" s="9">
        <f>E119/255*5</f>
        <v>0</v>
      </c>
      <c r="G119" s="12"/>
    </row>
    <row r="120" spans="1:7">
      <c r="A120" s="20">
        <f>A119+1</f>
        <v>103</v>
      </c>
      <c r="B120" s="26"/>
      <c r="C120" s="27" t="s">
        <v>8</v>
      </c>
      <c r="D120" s="24"/>
      <c r="E120" s="24"/>
      <c r="F120" s="24"/>
      <c r="G120" s="12"/>
    </row>
    <row r="121" spans="1:7">
      <c r="A121" s="20">
        <f>A120+1</f>
        <v>104</v>
      </c>
      <c r="B121" s="26"/>
      <c r="C121" s="27" t="s">
        <v>8</v>
      </c>
      <c r="D121" s="24"/>
      <c r="E121" s="24"/>
      <c r="F121" s="24"/>
      <c r="G121" s="12"/>
    </row>
    <row r="122" spans="1:7">
      <c r="A122" s="21">
        <f>A121+1</f>
        <v>105</v>
      </c>
      <c r="B122" s="26"/>
      <c r="C122" s="27" t="s">
        <v>8</v>
      </c>
      <c r="D122" s="24"/>
      <c r="E122" s="24"/>
      <c r="F122" s="24"/>
      <c r="G122" s="12"/>
    </row>
    <row r="123" spans="1:7">
      <c r="A123" s="21">
        <f>A122+1</f>
        <v>106</v>
      </c>
      <c r="B123" s="22"/>
      <c r="C123" s="27" t="s">
        <v>8</v>
      </c>
      <c r="D123" s="24"/>
      <c r="E123" s="24"/>
      <c r="F123" s="24"/>
      <c r="G123" s="12"/>
    </row>
    <row r="124" spans="1:7">
      <c r="A124" s="21">
        <f t="shared" ref="A124:A144" si="13">A123+1</f>
        <v>107</v>
      </c>
      <c r="B124" s="22"/>
      <c r="C124" s="27" t="s">
        <v>8</v>
      </c>
      <c r="D124" s="24"/>
      <c r="E124" s="24"/>
      <c r="F124" s="24"/>
      <c r="G124" s="12"/>
    </row>
    <row r="125" spans="1:7">
      <c r="A125" s="21">
        <f t="shared" si="13"/>
        <v>108</v>
      </c>
      <c r="B125" s="22"/>
      <c r="C125" s="27" t="s">
        <v>8</v>
      </c>
      <c r="D125" s="24"/>
      <c r="E125" s="24"/>
      <c r="F125" s="24"/>
      <c r="G125" s="12"/>
    </row>
    <row r="126" spans="1:7">
      <c r="A126" s="21">
        <f t="shared" si="13"/>
        <v>109</v>
      </c>
      <c r="B126" s="22"/>
      <c r="C126" s="27" t="s">
        <v>8</v>
      </c>
      <c r="D126" s="24"/>
      <c r="E126" s="24"/>
      <c r="F126" s="24"/>
      <c r="G126" s="12"/>
    </row>
    <row r="127" spans="1:7">
      <c r="A127" s="21">
        <f t="shared" si="13"/>
        <v>110</v>
      </c>
      <c r="B127" s="22"/>
      <c r="C127" s="27" t="s">
        <v>8</v>
      </c>
      <c r="D127" s="24"/>
      <c r="E127" s="24"/>
      <c r="F127" s="24"/>
      <c r="G127" s="12"/>
    </row>
    <row r="128" spans="1:7">
      <c r="A128" s="21">
        <f t="shared" si="13"/>
        <v>111</v>
      </c>
      <c r="B128" s="22"/>
      <c r="C128" s="27" t="s">
        <v>8</v>
      </c>
      <c r="D128" s="24"/>
      <c r="E128" s="24"/>
      <c r="F128" s="24"/>
      <c r="G128" s="12"/>
    </row>
    <row r="129" spans="1:7">
      <c r="A129" s="21">
        <f t="shared" si="13"/>
        <v>112</v>
      </c>
      <c r="B129" s="22"/>
      <c r="C129" s="27" t="s">
        <v>8</v>
      </c>
      <c r="D129" s="24"/>
      <c r="E129" s="24"/>
      <c r="F129" s="24"/>
      <c r="G129" s="12"/>
    </row>
    <row r="130" spans="1:7">
      <c r="A130" s="21">
        <f t="shared" si="13"/>
        <v>113</v>
      </c>
      <c r="B130" s="22"/>
      <c r="C130" s="27" t="s">
        <v>8</v>
      </c>
      <c r="D130" s="24"/>
      <c r="E130" s="24"/>
      <c r="F130" s="24"/>
      <c r="G130" s="12"/>
    </row>
    <row r="131" spans="1:7">
      <c r="A131" s="21">
        <f t="shared" si="13"/>
        <v>114</v>
      </c>
      <c r="B131" s="22"/>
      <c r="C131" s="23" t="s">
        <v>8</v>
      </c>
      <c r="D131" s="24"/>
      <c r="E131" s="24"/>
      <c r="F131" s="24"/>
      <c r="G131" s="12"/>
    </row>
    <row r="132" spans="1:7">
      <c r="A132" s="21">
        <f t="shared" si="13"/>
        <v>115</v>
      </c>
      <c r="B132" s="22"/>
      <c r="C132" s="23" t="s">
        <v>8</v>
      </c>
      <c r="D132" s="24"/>
      <c r="E132" s="24"/>
      <c r="F132" s="24"/>
      <c r="G132" s="12"/>
    </row>
    <row r="133" spans="1:7">
      <c r="A133" s="21">
        <f t="shared" si="13"/>
        <v>116</v>
      </c>
      <c r="B133" s="22"/>
      <c r="C133" s="23" t="s">
        <v>8</v>
      </c>
      <c r="D133" s="24"/>
      <c r="E133" s="24"/>
      <c r="F133" s="24"/>
      <c r="G133" s="12"/>
    </row>
    <row r="134" spans="1:7">
      <c r="A134" s="21">
        <f t="shared" si="13"/>
        <v>117</v>
      </c>
      <c r="B134" s="22"/>
      <c r="C134" s="23" t="s">
        <v>8</v>
      </c>
      <c r="D134" s="24"/>
      <c r="E134" s="24"/>
      <c r="F134" s="24"/>
      <c r="G134" s="12"/>
    </row>
    <row r="135" spans="1:7">
      <c r="A135" s="21">
        <f t="shared" si="13"/>
        <v>118</v>
      </c>
      <c r="B135" s="22"/>
      <c r="C135" s="23" t="s">
        <v>8</v>
      </c>
      <c r="D135" s="24"/>
      <c r="E135" s="24"/>
      <c r="F135" s="24"/>
      <c r="G135" s="12"/>
    </row>
    <row r="136" spans="1:7">
      <c r="A136" s="21">
        <f t="shared" si="13"/>
        <v>119</v>
      </c>
      <c r="B136" s="22"/>
      <c r="C136" s="23" t="s">
        <v>8</v>
      </c>
      <c r="D136" s="24"/>
      <c r="E136" s="24"/>
      <c r="F136" s="24"/>
      <c r="G136" s="12"/>
    </row>
    <row r="137" spans="1:7">
      <c r="A137" s="21">
        <f t="shared" si="13"/>
        <v>120</v>
      </c>
      <c r="B137" s="22"/>
      <c r="C137" s="23" t="s">
        <v>8</v>
      </c>
      <c r="D137" s="24"/>
      <c r="E137" s="24"/>
      <c r="F137" s="24"/>
      <c r="G137" s="12"/>
    </row>
    <row r="138" spans="1:7">
      <c r="A138" s="21">
        <f t="shared" si="13"/>
        <v>121</v>
      </c>
      <c r="B138" s="22"/>
      <c r="C138" s="23" t="s">
        <v>8</v>
      </c>
      <c r="D138" s="24"/>
      <c r="E138" s="24"/>
      <c r="F138" s="24"/>
      <c r="G138" s="12"/>
    </row>
    <row r="139" spans="1:7">
      <c r="A139" s="21">
        <f t="shared" si="13"/>
        <v>122</v>
      </c>
      <c r="B139" s="22"/>
      <c r="C139" s="23" t="s">
        <v>8</v>
      </c>
      <c r="D139" s="24"/>
      <c r="E139" s="24"/>
      <c r="F139" s="24"/>
      <c r="G139" s="12"/>
    </row>
    <row r="140" spans="1:7">
      <c r="A140" s="21">
        <f t="shared" si="13"/>
        <v>123</v>
      </c>
      <c r="B140" s="22"/>
      <c r="C140" s="23" t="s">
        <v>8</v>
      </c>
      <c r="D140" s="24"/>
      <c r="E140" s="24"/>
      <c r="F140" s="24"/>
      <c r="G140" s="12"/>
    </row>
    <row r="141" spans="1:7">
      <c r="A141" s="21">
        <f t="shared" si="13"/>
        <v>124</v>
      </c>
      <c r="B141" s="22"/>
      <c r="C141" s="23" t="s">
        <v>8</v>
      </c>
      <c r="D141" s="24"/>
      <c r="E141" s="24"/>
      <c r="F141" s="24"/>
      <c r="G141" s="12"/>
    </row>
    <row r="142" spans="1:7">
      <c r="A142" s="21">
        <f t="shared" si="13"/>
        <v>125</v>
      </c>
      <c r="B142" s="22"/>
      <c r="C142" s="23" t="s">
        <v>8</v>
      </c>
      <c r="D142" s="24"/>
      <c r="E142" s="24"/>
      <c r="F142" s="24"/>
      <c r="G142" s="12"/>
    </row>
    <row r="143" spans="1:7">
      <c r="A143" s="21">
        <f t="shared" si="13"/>
        <v>126</v>
      </c>
      <c r="B143" s="22"/>
      <c r="C143" s="23" t="s">
        <v>8</v>
      </c>
      <c r="D143" s="24"/>
      <c r="E143" s="24"/>
      <c r="F143" s="24"/>
      <c r="G143" s="12"/>
    </row>
    <row r="144" spans="1:7">
      <c r="A144" s="21">
        <f t="shared" si="13"/>
        <v>127</v>
      </c>
      <c r="B144" s="28"/>
      <c r="C144" s="29" t="s">
        <v>8</v>
      </c>
      <c r="D144" s="24"/>
      <c r="E144" s="24"/>
      <c r="F144" s="24"/>
      <c r="G144" s="12"/>
    </row>
  </sheetData>
  <mergeCells count="4">
    <mergeCell ref="A4:F4"/>
    <mergeCell ref="C18:C21"/>
    <mergeCell ref="F18:F21"/>
    <mergeCell ref="A1:F1"/>
  </mergeCells>
  <phoneticPr fontId="1"/>
  <conditionalFormatting sqref="E8:E144">
    <cfRule type="cellIs" dxfId="0" priority="2" operator="notBetween">
      <formula>#REF!</formula>
      <formula>#REF!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 万里</dc:creator>
  <cp:lastModifiedBy>toshiki</cp:lastModifiedBy>
  <dcterms:created xsi:type="dcterms:W3CDTF">2013-02-15T08:43:27Z</dcterms:created>
  <dcterms:modified xsi:type="dcterms:W3CDTF">2014-03-04T09:45:27Z</dcterms:modified>
</cp:coreProperties>
</file>